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heckCompatibility="1"/>
  <mc:AlternateContent xmlns:mc="http://schemas.openxmlformats.org/markup-compatibility/2006">
    <mc:Choice Requires="x15">
      <x15ac:absPath xmlns:x15ac="http://schemas.microsoft.com/office/spreadsheetml/2010/11/ac" url="/Users/charlesosborn/Desktop/"/>
    </mc:Choice>
  </mc:AlternateContent>
  <bookViews>
    <workbookView xWindow="0" yWindow="460" windowWidth="28800" windowHeight="17600" tabRatio="500"/>
  </bookViews>
  <sheets>
    <sheet name="Presort" sheetId="1" r:id="rId1"/>
    <sheet name="Sheet2" sheetId="2" r:id="rId2"/>
  </sheets>
  <definedNames>
    <definedName name="Mobility">Sheet2!$A$1:$D$6</definedName>
    <definedName name="NatQ">Sheet2!$F$1:$I$6</definedName>
    <definedName name="NatQL">Sheet2!$F$1:$I$7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  <c r="P17" i="1"/>
  <c r="P18" i="1"/>
  <c r="P19" i="1"/>
  <c r="P20" i="1"/>
  <c r="P21" i="1"/>
  <c r="P22" i="1"/>
  <c r="P23" i="1"/>
  <c r="O16" i="1"/>
  <c r="O17" i="1"/>
  <c r="O18" i="1"/>
  <c r="O19" i="1"/>
  <c r="O20" i="1"/>
  <c r="O21" i="1"/>
  <c r="O22" i="1"/>
  <c r="O23" i="1"/>
  <c r="I16" i="1"/>
  <c r="I17" i="1"/>
  <c r="I18" i="1"/>
  <c r="I19" i="1"/>
  <c r="I20" i="1"/>
  <c r="I21" i="1"/>
  <c r="I22" i="1"/>
  <c r="I23" i="1"/>
  <c r="I24" i="1"/>
  <c r="P5" i="1"/>
  <c r="P6" i="1"/>
  <c r="P7" i="1"/>
  <c r="P8" i="1"/>
  <c r="P9" i="1"/>
  <c r="P10" i="1"/>
  <c r="P11" i="1"/>
  <c r="P12" i="1"/>
  <c r="P13" i="1"/>
  <c r="P14" i="1"/>
  <c r="G19" i="1"/>
  <c r="M19" i="1"/>
  <c r="G15" i="1"/>
  <c r="I15" i="1"/>
  <c r="M15" i="1"/>
  <c r="O15" i="1"/>
  <c r="P15" i="1"/>
  <c r="G16" i="1"/>
  <c r="M16" i="1"/>
  <c r="G21" i="1"/>
  <c r="M21" i="1"/>
  <c r="G22" i="1"/>
  <c r="M22" i="1"/>
  <c r="G23" i="1"/>
  <c r="M23" i="1"/>
  <c r="G20" i="1"/>
  <c r="M20" i="1"/>
  <c r="G17" i="1"/>
  <c r="M17" i="1"/>
  <c r="G18" i="1"/>
  <c r="M18" i="1"/>
  <c r="G24" i="1"/>
  <c r="M24" i="1"/>
  <c r="O24" i="1"/>
  <c r="P24" i="1"/>
  <c r="P25" i="1"/>
  <c r="P26" i="1"/>
  <c r="P27" i="1"/>
  <c r="P28" i="1"/>
  <c r="P29" i="1"/>
  <c r="P30" i="1"/>
  <c r="P31" i="1"/>
  <c r="O5" i="1"/>
  <c r="O6" i="1"/>
  <c r="O7" i="1"/>
  <c r="O8" i="1"/>
  <c r="O9" i="1"/>
  <c r="O10" i="1"/>
  <c r="O11" i="1"/>
  <c r="O12" i="1"/>
  <c r="O13" i="1"/>
  <c r="O14" i="1"/>
  <c r="O25" i="1"/>
  <c r="O26" i="1"/>
  <c r="O27" i="1"/>
  <c r="O28" i="1"/>
  <c r="O29" i="1"/>
  <c r="O30" i="1"/>
  <c r="O31" i="1"/>
  <c r="I5" i="1"/>
  <c r="I6" i="1"/>
  <c r="I7" i="1"/>
  <c r="I8" i="1"/>
  <c r="I9" i="1"/>
  <c r="I10" i="1"/>
  <c r="I11" i="1"/>
  <c r="I12" i="1"/>
  <c r="I13" i="1"/>
  <c r="I14" i="1"/>
  <c r="I25" i="1"/>
  <c r="I26" i="1"/>
  <c r="I27" i="1"/>
  <c r="I28" i="1"/>
  <c r="I29" i="1"/>
  <c r="I30" i="1"/>
  <c r="I31" i="1"/>
  <c r="P4" i="1"/>
  <c r="T5" i="1"/>
  <c r="T6" i="1"/>
  <c r="T7" i="1"/>
  <c r="T8" i="1"/>
  <c r="T9" i="1"/>
  <c r="T10" i="1"/>
  <c r="T11" i="1"/>
  <c r="T12" i="1"/>
  <c r="T13" i="1"/>
  <c r="T14" i="1"/>
  <c r="S19" i="1"/>
  <c r="T19" i="1"/>
  <c r="S15" i="1"/>
  <c r="T15" i="1"/>
  <c r="S16" i="1"/>
  <c r="T16" i="1"/>
  <c r="S21" i="1"/>
  <c r="T21" i="1"/>
  <c r="S22" i="1"/>
  <c r="T22" i="1"/>
  <c r="S23" i="1"/>
  <c r="T23" i="1"/>
  <c r="S20" i="1"/>
  <c r="T20" i="1"/>
  <c r="S17" i="1"/>
  <c r="T17" i="1"/>
  <c r="S18" i="1"/>
  <c r="T18" i="1"/>
  <c r="S24" i="1"/>
  <c r="T24" i="1"/>
  <c r="T25" i="1"/>
  <c r="T26" i="1"/>
  <c r="T27" i="1"/>
  <c r="T28" i="1"/>
  <c r="T29" i="1"/>
  <c r="T30" i="1"/>
  <c r="T31" i="1"/>
  <c r="T4" i="1"/>
  <c r="R5" i="1"/>
  <c r="R6" i="1"/>
  <c r="R7" i="1"/>
  <c r="R8" i="1"/>
  <c r="R9" i="1"/>
  <c r="R10" i="1"/>
  <c r="R11" i="1"/>
  <c r="R12" i="1"/>
  <c r="R13" i="1"/>
  <c r="R14" i="1"/>
  <c r="Q19" i="1"/>
  <c r="R19" i="1"/>
  <c r="Q15" i="1"/>
  <c r="R15" i="1"/>
  <c r="Q16" i="1"/>
  <c r="R16" i="1"/>
  <c r="Q21" i="1"/>
  <c r="R21" i="1"/>
  <c r="Q22" i="1"/>
  <c r="R22" i="1"/>
  <c r="Q23" i="1"/>
  <c r="R23" i="1"/>
  <c r="Q20" i="1"/>
  <c r="R20" i="1"/>
  <c r="Q17" i="1"/>
  <c r="R17" i="1"/>
  <c r="Q18" i="1"/>
  <c r="R18" i="1"/>
  <c r="Q24" i="1"/>
  <c r="R24" i="1"/>
  <c r="R25" i="1"/>
  <c r="R26" i="1"/>
  <c r="R27" i="1"/>
  <c r="R28" i="1"/>
  <c r="R29" i="1"/>
  <c r="R30" i="1"/>
  <c r="R31" i="1"/>
  <c r="R4" i="1"/>
  <c r="S5" i="1"/>
  <c r="S6" i="1"/>
  <c r="S7" i="1"/>
  <c r="S8" i="1"/>
  <c r="S9" i="1"/>
  <c r="S10" i="1"/>
  <c r="S11" i="1"/>
  <c r="S12" i="1"/>
  <c r="S13" i="1"/>
  <c r="S14" i="1"/>
  <c r="S25" i="1"/>
  <c r="S26" i="1"/>
  <c r="S27" i="1"/>
  <c r="S28" i="1"/>
  <c r="S29" i="1"/>
  <c r="S30" i="1"/>
  <c r="S31" i="1"/>
  <c r="Q5" i="1"/>
  <c r="Q6" i="1"/>
  <c r="Q7" i="1"/>
  <c r="Q8" i="1"/>
  <c r="Q9" i="1"/>
  <c r="Q10" i="1"/>
  <c r="Q11" i="1"/>
  <c r="Q12" i="1"/>
  <c r="Q13" i="1"/>
  <c r="Q14" i="1"/>
  <c r="Q25" i="1"/>
  <c r="Q26" i="1"/>
  <c r="Q27" i="1"/>
  <c r="Q28" i="1"/>
  <c r="Q29" i="1"/>
  <c r="Q30" i="1"/>
  <c r="Q31" i="1"/>
  <c r="G29" i="1"/>
  <c r="M29" i="1"/>
  <c r="S4" i="1"/>
  <c r="Q4" i="1"/>
  <c r="G30" i="1"/>
  <c r="M30" i="1"/>
  <c r="G31" i="1"/>
  <c r="M31" i="1"/>
  <c r="B5" i="1"/>
  <c r="G5" i="1"/>
  <c r="M5" i="1"/>
  <c r="B6" i="1"/>
  <c r="G6" i="1"/>
  <c r="M6" i="1"/>
  <c r="B7" i="1"/>
  <c r="G7" i="1"/>
  <c r="M7" i="1"/>
  <c r="B8" i="1"/>
  <c r="G8" i="1"/>
  <c r="M8" i="1"/>
  <c r="B9" i="1"/>
  <c r="G9" i="1"/>
  <c r="M9" i="1"/>
  <c r="B10" i="1"/>
  <c r="G10" i="1"/>
  <c r="M10" i="1"/>
  <c r="B11" i="1"/>
  <c r="M11" i="1"/>
  <c r="B12" i="1"/>
  <c r="G12" i="1"/>
  <c r="M12" i="1"/>
  <c r="B13" i="1"/>
  <c r="G13" i="1"/>
  <c r="M13" i="1"/>
  <c r="B14" i="1"/>
  <c r="G14" i="1"/>
  <c r="M14" i="1"/>
  <c r="B25" i="1"/>
  <c r="B26" i="1"/>
  <c r="B27" i="1"/>
  <c r="B4" i="1"/>
  <c r="G4" i="1"/>
  <c r="I4" i="1"/>
  <c r="M4" i="1"/>
  <c r="O4" i="1"/>
  <c r="M28" i="1"/>
  <c r="G28" i="1"/>
  <c r="M27" i="1"/>
  <c r="G27" i="1"/>
  <c r="G25" i="1"/>
  <c r="M25" i="1"/>
  <c r="G26" i="1"/>
  <c r="M26" i="1"/>
</calcChain>
</file>

<file path=xl/sharedStrings.xml><?xml version="1.0" encoding="utf-8"?>
<sst xmlns="http://schemas.openxmlformats.org/spreadsheetml/2006/main" count="86" uniqueCount="38">
  <si>
    <t>Daniel Meaney</t>
  </si>
  <si>
    <t>Trampoline</t>
  </si>
  <si>
    <t>Addy Lier</t>
  </si>
  <si>
    <t>DMT</t>
  </si>
  <si>
    <t>Pass 1 Judge 1</t>
  </si>
  <si>
    <t>Pass 1 Judge 2</t>
  </si>
  <si>
    <t>Pass 1 Judge 3</t>
  </si>
  <si>
    <t>Pass 1 Total</t>
  </si>
  <si>
    <t>Pass 2 Judge 1</t>
  </si>
  <si>
    <t>Pass 2 Judge 2</t>
  </si>
  <si>
    <t>Pass 2 Judge 3</t>
  </si>
  <si>
    <t>Pass 2 Total</t>
  </si>
  <si>
    <t>Final</t>
  </si>
  <si>
    <t>Level</t>
  </si>
  <si>
    <t>Event</t>
  </si>
  <si>
    <t>Name</t>
  </si>
  <si>
    <t>Lauren Martin</t>
  </si>
  <si>
    <t>Netsy Strom</t>
  </si>
  <si>
    <t>Kiahna Oetkin</t>
  </si>
  <si>
    <t>Ella Hanus</t>
  </si>
  <si>
    <t>Charlie Lidberg</t>
  </si>
  <si>
    <t>Michelle Nemech</t>
  </si>
  <si>
    <t>Kaylen DeBois</t>
  </si>
  <si>
    <t>Natallia Herber</t>
  </si>
  <si>
    <t>Sophia Shirshov</t>
  </si>
  <si>
    <t>Mobility</t>
  </si>
  <si>
    <t>Pass 2 DD</t>
  </si>
  <si>
    <t>Pass 1 DD</t>
  </si>
  <si>
    <t>Pass 1 Final</t>
  </si>
  <si>
    <t>Pass 2 Final</t>
  </si>
  <si>
    <t>Tumbling</t>
  </si>
  <si>
    <t>National Qualifying</t>
  </si>
  <si>
    <t>RequiredMobility</t>
  </si>
  <si>
    <t>Mobility indicator</t>
  </si>
  <si>
    <t>Required Qualifying</t>
  </si>
  <si>
    <t>Qualifying indicator</t>
  </si>
  <si>
    <t>December 4 2016</t>
  </si>
  <si>
    <t>Airborn Xtreme Inner Squad Mobility Meet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</si>
</sst>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Abadi MT Condensed Extra Bold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0" fillId="2" borderId="1" xfId="0" applyNumberFormat="1" applyFill="1" applyBorder="1"/>
    <xf numFmtId="0" fontId="1" fillId="3" borderId="1" xfId="0" applyFont="1" applyFill="1" applyBorder="1" applyAlignment="1">
      <alignment vertical="top" wrapText="1"/>
    </xf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F7" sqref="F7"/>
    </sheetView>
  </sheetViews>
  <sheetFormatPr baseColWidth="10" defaultRowHeight="16" x14ac:dyDescent="0.2"/>
  <cols>
    <col min="1" max="1" width="10.33203125" bestFit="1" customWidth="1"/>
    <col min="2" max="2" width="5.33203125" bestFit="1" customWidth="1"/>
    <col min="3" max="3" width="16.33203125" customWidth="1"/>
    <col min="4" max="6" width="7.1640625" bestFit="1" customWidth="1"/>
    <col min="7" max="9" width="6.1640625" bestFit="1" customWidth="1"/>
    <col min="10" max="12" width="7.1640625" bestFit="1" customWidth="1"/>
    <col min="13" max="15" width="6.1640625" bestFit="1" customWidth="1"/>
    <col min="16" max="16" width="8.1640625" customWidth="1"/>
    <col min="17" max="17" width="9" customWidth="1"/>
    <col min="18" max="18" width="10.6640625" customWidth="1"/>
    <col min="19" max="19" width="9.6640625" hidden="1" customWidth="1"/>
    <col min="20" max="20" width="0" hidden="1" customWidth="1"/>
  </cols>
  <sheetData>
    <row r="1" spans="1:20" ht="34" x14ac:dyDescent="0.4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6" customFormat="1" ht="48" x14ac:dyDescent="0.2">
      <c r="A3" s="5" t="s">
        <v>14</v>
      </c>
      <c r="B3" s="5" t="s">
        <v>13</v>
      </c>
      <c r="C3" s="5" t="s">
        <v>15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27</v>
      </c>
      <c r="I3" s="7" t="s">
        <v>28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26</v>
      </c>
      <c r="O3" s="7" t="s">
        <v>29</v>
      </c>
      <c r="P3" s="9" t="s">
        <v>12</v>
      </c>
      <c r="Q3" s="5" t="s">
        <v>32</v>
      </c>
      <c r="R3" s="5" t="s">
        <v>33</v>
      </c>
      <c r="S3" s="5" t="s">
        <v>34</v>
      </c>
      <c r="T3" s="5" t="s">
        <v>35</v>
      </c>
    </row>
    <row r="4" spans="1:20" x14ac:dyDescent="0.2">
      <c r="A4" s="1" t="s">
        <v>3</v>
      </c>
      <c r="B4" s="1">
        <f>5</f>
        <v>5</v>
      </c>
      <c r="C4" s="1" t="s">
        <v>0</v>
      </c>
      <c r="D4" s="2">
        <v>9.4</v>
      </c>
      <c r="E4" s="2">
        <v>9.4</v>
      </c>
      <c r="F4" s="2">
        <v>9.4</v>
      </c>
      <c r="G4" s="2">
        <f>SUM(D4:F4)</f>
        <v>28.200000000000003</v>
      </c>
      <c r="H4" s="2"/>
      <c r="I4" s="8">
        <f>G4+H4</f>
        <v>28.200000000000003</v>
      </c>
      <c r="J4" s="2">
        <v>9.1999999999999993</v>
      </c>
      <c r="K4" s="2">
        <v>9.3000000000000007</v>
      </c>
      <c r="L4" s="2">
        <v>9.1999999999999993</v>
      </c>
      <c r="M4" s="2">
        <f>SUM(J4:L4)</f>
        <v>27.7</v>
      </c>
      <c r="N4" s="2"/>
      <c r="O4" s="8">
        <f>M4+N4</f>
        <v>27.7</v>
      </c>
      <c r="P4" s="10">
        <f>I4+O4</f>
        <v>55.900000000000006</v>
      </c>
      <c r="Q4" s="1">
        <f>IF(B4&gt;4, VLOOKUP(Presort!B4,Mobility,IF(A4="DMT",2,IF(A4="Trampoline",3,4))), "")</f>
        <v>56.4</v>
      </c>
      <c r="R4" s="1" t="str">
        <f>IF(Q4="", "&lt;Level 5", IF(P4&gt;=Q4, "Mobilized", "-"))</f>
        <v>-</v>
      </c>
      <c r="S4" s="2">
        <f>IF(B4&gt;4, VLOOKUP(Presort!B4, NatQL,IF(A4="DMT",2,IF(A4="Trampoline",3,4))), "")</f>
        <v>55.8</v>
      </c>
      <c r="T4" s="1" t="str">
        <f>IF(S4="", "&lt;Level 5", IF(P4&gt;=S4, "Qualified", "-"))</f>
        <v>Qualified</v>
      </c>
    </row>
    <row r="5" spans="1:20" x14ac:dyDescent="0.2">
      <c r="A5" s="1" t="s">
        <v>3</v>
      </c>
      <c r="B5" s="1">
        <f>5</f>
        <v>5</v>
      </c>
      <c r="C5" s="1" t="s">
        <v>2</v>
      </c>
      <c r="D5" s="2">
        <v>9.5</v>
      </c>
      <c r="E5" s="2">
        <v>9.6</v>
      </c>
      <c r="F5" s="2">
        <v>9.6</v>
      </c>
      <c r="G5" s="2">
        <f t="shared" ref="G5:G31" si="0">SUM(D5:F5)</f>
        <v>28.700000000000003</v>
      </c>
      <c r="H5" s="2"/>
      <c r="I5" s="8">
        <f t="shared" ref="I5:I31" si="1">G5+H5</f>
        <v>28.700000000000003</v>
      </c>
      <c r="J5" s="2">
        <v>9</v>
      </c>
      <c r="K5" s="2">
        <v>9</v>
      </c>
      <c r="L5" s="2">
        <v>9.1</v>
      </c>
      <c r="M5" s="2">
        <f t="shared" ref="M5:M31" si="2">SUM(J5:L5)</f>
        <v>27.1</v>
      </c>
      <c r="N5" s="2"/>
      <c r="O5" s="8">
        <f t="shared" ref="O5:O31" si="3">M5+N5</f>
        <v>27.1</v>
      </c>
      <c r="P5" s="10">
        <f t="shared" ref="P5:P31" si="4">I5+O5</f>
        <v>55.800000000000004</v>
      </c>
      <c r="Q5" s="1">
        <f>IF(B5&gt;4, VLOOKUP(Presort!B5,Mobility,IF(A5="DMT",2,IF(A5="Trampoline",3,4))), "")</f>
        <v>56.4</v>
      </c>
      <c r="R5" s="1" t="str">
        <f t="shared" ref="R5:R31" si="5">IF(Q5="", "&lt;Level 5", IF(P5&gt;=Q5, "Mobilized", "-"))</f>
        <v>-</v>
      </c>
      <c r="S5" s="2">
        <f>IF(B5&gt;4, VLOOKUP(Presort!B5, NatQL,IF(A5="DMT",2,IF(A5="Trampoline",3,4))), "")</f>
        <v>55.8</v>
      </c>
      <c r="T5" s="1" t="str">
        <f t="shared" ref="T5:T31" si="6">IF(S5="", "&lt;Level 5", IF(P5&gt;=S5, "Qualified", "-"))</f>
        <v>Qualified</v>
      </c>
    </row>
    <row r="6" spans="1:20" x14ac:dyDescent="0.2">
      <c r="A6" s="1" t="s">
        <v>3</v>
      </c>
      <c r="B6" s="1">
        <f>5</f>
        <v>5</v>
      </c>
      <c r="C6" s="1" t="s">
        <v>16</v>
      </c>
      <c r="D6" s="2">
        <v>9.5</v>
      </c>
      <c r="E6" s="2">
        <v>9.5</v>
      </c>
      <c r="F6" s="2">
        <v>9.5</v>
      </c>
      <c r="G6" s="2">
        <f t="shared" si="0"/>
        <v>28.5</v>
      </c>
      <c r="H6" s="2"/>
      <c r="I6" s="8">
        <f t="shared" si="1"/>
        <v>28.5</v>
      </c>
      <c r="J6" s="2">
        <v>9.3000000000000007</v>
      </c>
      <c r="K6" s="2">
        <v>9.3000000000000007</v>
      </c>
      <c r="L6" s="2">
        <v>9.3000000000000007</v>
      </c>
      <c r="M6" s="2">
        <f t="shared" si="2"/>
        <v>27.900000000000002</v>
      </c>
      <c r="N6" s="2"/>
      <c r="O6" s="8">
        <f t="shared" si="3"/>
        <v>27.900000000000002</v>
      </c>
      <c r="P6" s="10">
        <f t="shared" si="4"/>
        <v>56.400000000000006</v>
      </c>
      <c r="Q6" s="1">
        <f>IF(B6&gt;4, VLOOKUP(Presort!B6,Mobility,IF(A6="DMT",2,IF(A6="Trampoline",3,4))), "")</f>
        <v>56.4</v>
      </c>
      <c r="R6" s="1" t="str">
        <f t="shared" si="5"/>
        <v>Mobilized</v>
      </c>
      <c r="S6" s="2">
        <f>IF(B6&gt;4, VLOOKUP(Presort!B6, NatQL,IF(A6="DMT",2,IF(A6="Trampoline",3,4))), "")</f>
        <v>55.8</v>
      </c>
      <c r="T6" s="1" t="str">
        <f t="shared" si="6"/>
        <v>Qualified</v>
      </c>
    </row>
    <row r="7" spans="1:20" x14ac:dyDescent="0.2">
      <c r="A7" s="1" t="s">
        <v>3</v>
      </c>
      <c r="B7" s="1">
        <f>6</f>
        <v>6</v>
      </c>
      <c r="C7" s="1" t="s">
        <v>17</v>
      </c>
      <c r="D7" s="2">
        <v>6.8</v>
      </c>
      <c r="E7" s="2">
        <v>6.8</v>
      </c>
      <c r="F7" s="2">
        <v>6.7</v>
      </c>
      <c r="G7" s="1">
        <f t="shared" si="0"/>
        <v>20.3</v>
      </c>
      <c r="H7" s="1"/>
      <c r="I7" s="8">
        <f t="shared" si="1"/>
        <v>20.3</v>
      </c>
      <c r="J7" s="2">
        <v>6.7</v>
      </c>
      <c r="K7" s="2">
        <v>6.7</v>
      </c>
      <c r="L7" s="2">
        <v>6.7</v>
      </c>
      <c r="M7" s="1">
        <f t="shared" si="2"/>
        <v>20.100000000000001</v>
      </c>
      <c r="N7" s="1"/>
      <c r="O7" s="8">
        <f t="shared" si="3"/>
        <v>20.100000000000001</v>
      </c>
      <c r="P7" s="10">
        <f t="shared" si="4"/>
        <v>40.400000000000006</v>
      </c>
      <c r="Q7" s="1">
        <f>IF(B7&gt;4, VLOOKUP(Presort!B7,Mobility,IF(A7="DMT",2,IF(A7="Trampoline",3,4))), "")</f>
        <v>56.4</v>
      </c>
      <c r="R7" s="1" t="str">
        <f t="shared" si="5"/>
        <v>-</v>
      </c>
      <c r="S7" s="2">
        <f>IF(B7&gt;4, VLOOKUP(Presort!B7, NatQL,IF(A7="DMT",2,IF(A7="Trampoline",3,4))), "")</f>
        <v>55.8</v>
      </c>
      <c r="T7" s="1" t="str">
        <f t="shared" si="6"/>
        <v>-</v>
      </c>
    </row>
    <row r="8" spans="1:20" x14ac:dyDescent="0.2">
      <c r="A8" s="1" t="s">
        <v>3</v>
      </c>
      <c r="B8" s="1">
        <f>6</f>
        <v>6</v>
      </c>
      <c r="C8" s="1" t="s">
        <v>18</v>
      </c>
      <c r="D8" s="2">
        <v>9.4</v>
      </c>
      <c r="E8" s="2">
        <v>9.6</v>
      </c>
      <c r="F8" s="2">
        <v>9.5</v>
      </c>
      <c r="G8" s="1">
        <f t="shared" si="0"/>
        <v>28.5</v>
      </c>
      <c r="H8" s="1"/>
      <c r="I8" s="8">
        <f t="shared" si="1"/>
        <v>28.5</v>
      </c>
      <c r="J8" s="2">
        <v>9.5</v>
      </c>
      <c r="K8" s="2">
        <v>9.6999999999999993</v>
      </c>
      <c r="L8" s="2">
        <v>9.6</v>
      </c>
      <c r="M8" s="1">
        <f t="shared" si="2"/>
        <v>28.799999999999997</v>
      </c>
      <c r="N8" s="1"/>
      <c r="O8" s="8">
        <f t="shared" si="3"/>
        <v>28.799999999999997</v>
      </c>
      <c r="P8" s="10">
        <f t="shared" si="4"/>
        <v>57.3</v>
      </c>
      <c r="Q8" s="1">
        <f>IF(B8&gt;4, VLOOKUP(Presort!B8,Mobility,IF(A8="DMT",2,IF(A8="Trampoline",3,4))), "")</f>
        <v>56.4</v>
      </c>
      <c r="R8" s="1" t="str">
        <f t="shared" si="5"/>
        <v>Mobilized</v>
      </c>
      <c r="S8" s="2">
        <f>IF(B8&gt;4, VLOOKUP(Presort!B8, NatQL,IF(A8="DMT",2,IF(A8="Trampoline",3,4))), "")</f>
        <v>55.8</v>
      </c>
      <c r="T8" s="1" t="str">
        <f t="shared" si="6"/>
        <v>Qualified</v>
      </c>
    </row>
    <row r="9" spans="1:20" x14ac:dyDescent="0.2">
      <c r="A9" s="1" t="s">
        <v>3</v>
      </c>
      <c r="B9" s="1">
        <f>6</f>
        <v>6</v>
      </c>
      <c r="C9" s="1" t="s">
        <v>19</v>
      </c>
      <c r="D9" s="2">
        <v>9.3000000000000007</v>
      </c>
      <c r="E9" s="2">
        <v>9.3000000000000007</v>
      </c>
      <c r="F9" s="2">
        <v>9.3000000000000007</v>
      </c>
      <c r="G9" s="1">
        <f t="shared" si="0"/>
        <v>27.900000000000002</v>
      </c>
      <c r="H9" s="1"/>
      <c r="I9" s="8">
        <f t="shared" si="1"/>
        <v>27.900000000000002</v>
      </c>
      <c r="J9" s="2">
        <v>6.7</v>
      </c>
      <c r="K9" s="2">
        <v>6.8</v>
      </c>
      <c r="L9" s="2">
        <v>6.8</v>
      </c>
      <c r="M9" s="1">
        <f t="shared" si="2"/>
        <v>20.3</v>
      </c>
      <c r="N9" s="1"/>
      <c r="O9" s="8">
        <f t="shared" si="3"/>
        <v>20.3</v>
      </c>
      <c r="P9" s="10">
        <f t="shared" si="4"/>
        <v>48.2</v>
      </c>
      <c r="Q9" s="1">
        <f>IF(B9&gt;4, VLOOKUP(Presort!B9,Mobility,IF(A9="DMT",2,IF(A9="Trampoline",3,4))), "")</f>
        <v>56.4</v>
      </c>
      <c r="R9" s="1" t="str">
        <f t="shared" si="5"/>
        <v>-</v>
      </c>
      <c r="S9" s="2">
        <f>IF(B9&gt;4, VLOOKUP(Presort!B9, NatQL,IF(A9="DMT",2,IF(A9="Trampoline",3,4))), "")</f>
        <v>55.8</v>
      </c>
      <c r="T9" s="1" t="str">
        <f t="shared" si="6"/>
        <v>-</v>
      </c>
    </row>
    <row r="10" spans="1:20" x14ac:dyDescent="0.2">
      <c r="A10" s="1" t="s">
        <v>3</v>
      </c>
      <c r="B10" s="1">
        <f>6</f>
        <v>6</v>
      </c>
      <c r="C10" s="1" t="s">
        <v>20</v>
      </c>
      <c r="D10" s="2">
        <v>9.4</v>
      </c>
      <c r="E10" s="2">
        <v>9.4</v>
      </c>
      <c r="F10" s="2">
        <v>9.4</v>
      </c>
      <c r="G10" s="1">
        <f t="shared" si="0"/>
        <v>28.200000000000003</v>
      </c>
      <c r="H10" s="1"/>
      <c r="I10" s="8">
        <f t="shared" si="1"/>
        <v>28.200000000000003</v>
      </c>
      <c r="J10" s="2">
        <v>8.9</v>
      </c>
      <c r="K10" s="2">
        <v>9</v>
      </c>
      <c r="L10" s="2">
        <v>9</v>
      </c>
      <c r="M10" s="1">
        <f t="shared" si="2"/>
        <v>26.9</v>
      </c>
      <c r="N10" s="1"/>
      <c r="O10" s="8">
        <f t="shared" si="3"/>
        <v>26.9</v>
      </c>
      <c r="P10" s="10">
        <f t="shared" si="4"/>
        <v>55.1</v>
      </c>
      <c r="Q10" s="1">
        <f>IF(B10&gt;4, VLOOKUP(Presort!B10,Mobility,IF(A10="DMT",2,IF(A10="Trampoline",3,4))), "")</f>
        <v>56.4</v>
      </c>
      <c r="R10" s="1" t="str">
        <f t="shared" si="5"/>
        <v>-</v>
      </c>
      <c r="S10" s="2">
        <f>IF(B10&gt;4, VLOOKUP(Presort!B10, NatQL,IF(A10="DMT",2,IF(A10="Trampoline",3,4))), "")</f>
        <v>55.8</v>
      </c>
      <c r="T10" s="1" t="str">
        <f t="shared" si="6"/>
        <v>-</v>
      </c>
    </row>
    <row r="11" spans="1:20" x14ac:dyDescent="0.2">
      <c r="A11" s="1" t="s">
        <v>3</v>
      </c>
      <c r="B11" s="1">
        <f>7</f>
        <v>7</v>
      </c>
      <c r="C11" s="1" t="s">
        <v>21</v>
      </c>
      <c r="D11" s="1">
        <v>0</v>
      </c>
      <c r="E11" s="1">
        <v>0</v>
      </c>
      <c r="F11" s="1">
        <v>0</v>
      </c>
      <c r="G11" s="1">
        <v>0</v>
      </c>
      <c r="H11" s="1"/>
      <c r="I11" s="8">
        <f t="shared" si="1"/>
        <v>0</v>
      </c>
      <c r="J11" s="1">
        <v>0</v>
      </c>
      <c r="K11" s="1">
        <v>0</v>
      </c>
      <c r="L11" s="1">
        <v>0</v>
      </c>
      <c r="M11" s="1">
        <f t="shared" si="2"/>
        <v>0</v>
      </c>
      <c r="N11" s="1"/>
      <c r="O11" s="8">
        <f t="shared" si="3"/>
        <v>0</v>
      </c>
      <c r="P11" s="10">
        <f t="shared" si="4"/>
        <v>0</v>
      </c>
      <c r="Q11" s="1">
        <f>IF(B11&gt;4, VLOOKUP(Presort!B11,Mobility,IF(A11="DMT",2,IF(A11="Trampoline",3,4))), "")</f>
        <v>56.4</v>
      </c>
      <c r="R11" s="1" t="str">
        <f t="shared" si="5"/>
        <v>-</v>
      </c>
      <c r="S11" s="2">
        <f>IF(B11&gt;4, VLOOKUP(Presort!B11, NatQL,IF(A11="DMT",2,IF(A11="Trampoline",3,4))), "")</f>
        <v>55.8</v>
      </c>
      <c r="T11" s="1" t="str">
        <f t="shared" si="6"/>
        <v>-</v>
      </c>
    </row>
    <row r="12" spans="1:20" x14ac:dyDescent="0.2">
      <c r="A12" s="1" t="s">
        <v>3</v>
      </c>
      <c r="B12" s="1">
        <f>7</f>
        <v>7</v>
      </c>
      <c r="C12" s="1" t="s">
        <v>22</v>
      </c>
      <c r="D12" s="2">
        <v>9.6999999999999993</v>
      </c>
      <c r="E12" s="2">
        <v>9.8000000000000007</v>
      </c>
      <c r="F12" s="2">
        <v>9.8000000000000007</v>
      </c>
      <c r="G12" s="1">
        <f t="shared" si="0"/>
        <v>29.3</v>
      </c>
      <c r="H12" s="1"/>
      <c r="I12" s="8">
        <f t="shared" si="1"/>
        <v>29.3</v>
      </c>
      <c r="J12" s="2">
        <v>9.5</v>
      </c>
      <c r="K12" s="2">
        <v>9.3000000000000007</v>
      </c>
      <c r="L12" s="2">
        <v>9.4</v>
      </c>
      <c r="M12" s="1">
        <f t="shared" si="2"/>
        <v>28.200000000000003</v>
      </c>
      <c r="N12" s="1"/>
      <c r="O12" s="8">
        <f t="shared" si="3"/>
        <v>28.200000000000003</v>
      </c>
      <c r="P12" s="10">
        <f t="shared" si="4"/>
        <v>57.5</v>
      </c>
      <c r="Q12" s="1">
        <f>IF(B12&gt;4, VLOOKUP(Presort!B12,Mobility,IF(A12="DMT",2,IF(A12="Trampoline",3,4))), "")</f>
        <v>56.4</v>
      </c>
      <c r="R12" s="1" t="str">
        <f t="shared" si="5"/>
        <v>Mobilized</v>
      </c>
      <c r="S12" s="2">
        <f>IF(B12&gt;4, VLOOKUP(Presort!B12, NatQL,IF(A12="DMT",2,IF(A12="Trampoline",3,4))), "")</f>
        <v>55.8</v>
      </c>
      <c r="T12" s="1" t="str">
        <f t="shared" si="6"/>
        <v>Qualified</v>
      </c>
    </row>
    <row r="13" spans="1:20" x14ac:dyDescent="0.2">
      <c r="A13" s="1" t="s">
        <v>3</v>
      </c>
      <c r="B13" s="1">
        <f>7</f>
        <v>7</v>
      </c>
      <c r="C13" s="1" t="s">
        <v>23</v>
      </c>
      <c r="D13" s="2">
        <v>9.8000000000000007</v>
      </c>
      <c r="E13" s="2">
        <v>9.9</v>
      </c>
      <c r="F13" s="2">
        <v>9.8000000000000007</v>
      </c>
      <c r="G13" s="1">
        <f t="shared" si="0"/>
        <v>29.500000000000004</v>
      </c>
      <c r="H13" s="1"/>
      <c r="I13" s="8">
        <f t="shared" si="1"/>
        <v>29.500000000000004</v>
      </c>
      <c r="J13" s="2">
        <v>9.3000000000000007</v>
      </c>
      <c r="K13" s="2">
        <v>9.5</v>
      </c>
      <c r="L13" s="2">
        <v>9.4</v>
      </c>
      <c r="M13" s="1">
        <f t="shared" si="2"/>
        <v>28.200000000000003</v>
      </c>
      <c r="N13" s="1"/>
      <c r="O13" s="8">
        <f t="shared" si="3"/>
        <v>28.200000000000003</v>
      </c>
      <c r="P13" s="10">
        <f t="shared" si="4"/>
        <v>57.7</v>
      </c>
      <c r="Q13" s="1">
        <f>IF(B13&gt;4, VLOOKUP(Presort!B13,Mobility,IF(A13="DMT",2,IF(A13="Trampoline",3,4))), "")</f>
        <v>56.4</v>
      </c>
      <c r="R13" s="1" t="str">
        <f t="shared" si="5"/>
        <v>Mobilized</v>
      </c>
      <c r="S13" s="2">
        <f>IF(B13&gt;4, VLOOKUP(Presort!B13, NatQL,IF(A13="DMT",2,IF(A13="Trampoline",3,4))), "")</f>
        <v>55.8</v>
      </c>
      <c r="T13" s="1" t="str">
        <f t="shared" si="6"/>
        <v>Qualified</v>
      </c>
    </row>
    <row r="14" spans="1:20" x14ac:dyDescent="0.2">
      <c r="A14" s="1" t="s">
        <v>3</v>
      </c>
      <c r="B14" s="1">
        <f>7</f>
        <v>7</v>
      </c>
      <c r="C14" s="1" t="s">
        <v>24</v>
      </c>
      <c r="D14" s="2">
        <v>9.4</v>
      </c>
      <c r="E14" s="2">
        <v>9.5</v>
      </c>
      <c r="F14" s="2">
        <v>9.5</v>
      </c>
      <c r="G14" s="1">
        <f t="shared" si="0"/>
        <v>28.4</v>
      </c>
      <c r="H14" s="1"/>
      <c r="I14" s="8">
        <f t="shared" si="1"/>
        <v>28.4</v>
      </c>
      <c r="J14" s="2">
        <v>9.4</v>
      </c>
      <c r="K14" s="2">
        <v>9.5</v>
      </c>
      <c r="L14" s="2">
        <v>9.5</v>
      </c>
      <c r="M14" s="1">
        <f t="shared" si="2"/>
        <v>28.4</v>
      </c>
      <c r="N14" s="1"/>
      <c r="O14" s="8">
        <f t="shared" si="3"/>
        <v>28.4</v>
      </c>
      <c r="P14" s="10">
        <f t="shared" si="4"/>
        <v>56.8</v>
      </c>
      <c r="Q14" s="1">
        <f>IF(B14&gt;4, VLOOKUP(Presort!B14,Mobility,IF(A14="DMT",2,IF(A14="Trampoline",3,4))), "")</f>
        <v>56.4</v>
      </c>
      <c r="R14" s="1" t="str">
        <f t="shared" si="5"/>
        <v>Mobilized</v>
      </c>
      <c r="S14" s="2">
        <f>IF(B14&gt;4, VLOOKUP(Presort!B14, NatQL,IF(A14="DMT",2,IF(A14="Trampoline",3,4))), "")</f>
        <v>55.8</v>
      </c>
      <c r="T14" s="1" t="str">
        <f t="shared" si="6"/>
        <v>Qualified</v>
      </c>
    </row>
    <row r="15" spans="1:20" x14ac:dyDescent="0.2">
      <c r="A15" s="1" t="s">
        <v>1</v>
      </c>
      <c r="B15" s="1">
        <v>5</v>
      </c>
      <c r="C15" s="1" t="s">
        <v>0</v>
      </c>
      <c r="D15" s="2">
        <v>7.2</v>
      </c>
      <c r="E15" s="2">
        <v>7.3</v>
      </c>
      <c r="F15" s="2">
        <v>7.3</v>
      </c>
      <c r="G15" s="1">
        <f>SUM(D15:F15)</f>
        <v>21.8</v>
      </c>
      <c r="H15" s="1"/>
      <c r="I15" s="8">
        <f>G15+H15</f>
        <v>21.8</v>
      </c>
      <c r="J15" s="1"/>
      <c r="K15" s="1"/>
      <c r="L15" s="1"/>
      <c r="M15" s="1">
        <f>SUM(J15:L15)</f>
        <v>0</v>
      </c>
      <c r="N15" s="1"/>
      <c r="O15" s="8">
        <f>M15+N15</f>
        <v>0</v>
      </c>
      <c r="P15" s="10">
        <f>I15+O15</f>
        <v>21.8</v>
      </c>
      <c r="Q15" s="1">
        <f>IF(B15&gt;4, VLOOKUP(Presort!B16,Mobility,IF(A15="DMT",2,IF(A15="Trampoline",3,4))), "")</f>
        <v>23.4</v>
      </c>
      <c r="R15" s="1" t="str">
        <f>IF(Q15="", "&lt;Level 5", IF(P15&gt;=Q15, "Mobilized", "-"))</f>
        <v>-</v>
      </c>
      <c r="S15" s="2">
        <f>IF(B15&gt;4, VLOOKUP(Presort!B16, NatQL,IF(A15="DMT",2,IF(A15="Trampoline",3,4))), "")</f>
        <v>22.8</v>
      </c>
      <c r="T15" s="1" t="str">
        <f>IF(S15="", "&lt;Level 5", IF(P15&gt;=S15, "Qualified", "-"))</f>
        <v>-</v>
      </c>
    </row>
    <row r="16" spans="1:20" x14ac:dyDescent="0.2">
      <c r="A16" s="1" t="s">
        <v>1</v>
      </c>
      <c r="B16" s="1">
        <v>5</v>
      </c>
      <c r="C16" s="1" t="s">
        <v>16</v>
      </c>
      <c r="D16" s="2">
        <v>7.5</v>
      </c>
      <c r="E16" s="2">
        <v>7.6</v>
      </c>
      <c r="F16" s="2">
        <v>7.4</v>
      </c>
      <c r="G16" s="1">
        <f>SUM(D16:F16)</f>
        <v>22.5</v>
      </c>
      <c r="H16" s="1"/>
      <c r="I16" s="8">
        <f t="shared" ref="I16:I24" si="7">G16+H16</f>
        <v>22.5</v>
      </c>
      <c r="J16" s="1"/>
      <c r="K16" s="1"/>
      <c r="L16" s="1"/>
      <c r="M16" s="1">
        <f>SUM(J16:L16)</f>
        <v>0</v>
      </c>
      <c r="N16" s="1"/>
      <c r="O16" s="8">
        <f t="shared" ref="O16:O23" si="8">M16+N16</f>
        <v>0</v>
      </c>
      <c r="P16" s="10">
        <f t="shared" ref="P16:P23" si="9">I16+O16</f>
        <v>22.5</v>
      </c>
      <c r="Q16" s="1">
        <f>IF(B16&gt;4, VLOOKUP(Presort!B17,Mobility,IF(A16="DMT",2,IF(A16="Trampoline",3,4))), "")</f>
        <v>23.4</v>
      </c>
      <c r="R16" s="1" t="str">
        <f>IF(Q16="", "&lt;Level 5", IF(P16&gt;=Q16, "Mobilized", "-"))</f>
        <v>-</v>
      </c>
      <c r="S16" s="2">
        <f>IF(B16&gt;4, VLOOKUP(Presort!B17, NatQL,IF(A16="DMT",2,IF(A16="Trampoline",3,4))), "")</f>
        <v>22.8</v>
      </c>
      <c r="T16" s="1" t="str">
        <f>IF(S16="", "&lt;Level 5", IF(P16&gt;=S16, "Qualified", "-"))</f>
        <v>-</v>
      </c>
    </row>
    <row r="17" spans="1:20" x14ac:dyDescent="0.2">
      <c r="A17" s="1" t="s">
        <v>1</v>
      </c>
      <c r="B17" s="1">
        <v>5</v>
      </c>
      <c r="C17" s="1" t="s">
        <v>19</v>
      </c>
      <c r="D17" s="2">
        <v>7.9</v>
      </c>
      <c r="E17" s="2">
        <v>8</v>
      </c>
      <c r="F17" s="2">
        <v>7.9</v>
      </c>
      <c r="G17" s="1">
        <f>SUM(D17:F17)</f>
        <v>23.8</v>
      </c>
      <c r="H17" s="1"/>
      <c r="I17" s="8">
        <f t="shared" si="7"/>
        <v>23.8</v>
      </c>
      <c r="J17" s="1"/>
      <c r="K17" s="1"/>
      <c r="L17" s="1"/>
      <c r="M17" s="1">
        <f>SUM(J17:L17)</f>
        <v>0</v>
      </c>
      <c r="N17" s="1"/>
      <c r="O17" s="8">
        <f t="shared" si="8"/>
        <v>0</v>
      </c>
      <c r="P17" s="10">
        <f t="shared" si="9"/>
        <v>23.8</v>
      </c>
      <c r="Q17" s="1">
        <f>IF(B17&gt;4, VLOOKUP(Presort!B22,Mobility,IF(A17="DMT",2,IF(A17="Trampoline",3,4))), "")</f>
        <v>23.4</v>
      </c>
      <c r="R17" s="1" t="str">
        <f>IF(Q17="", "&lt;Level 5", IF(P17&gt;=Q17, "Mobilized", "-"))</f>
        <v>Mobilized</v>
      </c>
      <c r="S17" s="2">
        <f>IF(B17&gt;4, VLOOKUP(Presort!B22, NatQL,IF(A17="DMT",2,IF(A17="Trampoline",3,4))), "")</f>
        <v>22.8</v>
      </c>
      <c r="T17" s="1" t="str">
        <f>IF(S17="", "&lt;Level 5", IF(P17&gt;=S17, "Qualified", "-"))</f>
        <v>Qualified</v>
      </c>
    </row>
    <row r="18" spans="1:20" x14ac:dyDescent="0.2">
      <c r="A18" s="1" t="s">
        <v>1</v>
      </c>
      <c r="B18" s="1">
        <v>5</v>
      </c>
      <c r="C18" s="1" t="s">
        <v>2</v>
      </c>
      <c r="D18" s="2">
        <v>7.8</v>
      </c>
      <c r="E18" s="2">
        <v>7.7</v>
      </c>
      <c r="F18" s="2">
        <v>7.8</v>
      </c>
      <c r="G18" s="1">
        <f>SUM(D18:F18)</f>
        <v>23.3</v>
      </c>
      <c r="H18" s="1"/>
      <c r="I18" s="8">
        <f t="shared" si="7"/>
        <v>23.3</v>
      </c>
      <c r="J18" s="1"/>
      <c r="K18" s="1"/>
      <c r="L18" s="1"/>
      <c r="M18" s="1">
        <f>SUM(J18:L18)</f>
        <v>0</v>
      </c>
      <c r="N18" s="1"/>
      <c r="O18" s="8">
        <f t="shared" si="8"/>
        <v>0</v>
      </c>
      <c r="P18" s="10">
        <f t="shared" si="9"/>
        <v>23.3</v>
      </c>
      <c r="Q18" s="1">
        <f>IF(B18&gt;4, VLOOKUP(Presort!B23,Mobility,IF(A18="DMT",2,IF(A18="Trampoline",3,4))), "")</f>
        <v>23.4</v>
      </c>
      <c r="R18" s="1" t="str">
        <f>IF(Q18="", "&lt;Level 5", IF(P18&gt;=Q18, "Mobilized", "-"))</f>
        <v>-</v>
      </c>
      <c r="S18" s="2">
        <f>IF(B18&gt;4, VLOOKUP(Presort!B23, NatQL,IF(A18="DMT",2,IF(A18="Trampoline",3,4))), "")</f>
        <v>22.8</v>
      </c>
      <c r="T18" s="1" t="str">
        <f>IF(S18="", "&lt;Level 5", IF(P18&gt;=S18, "Qualified", "-"))</f>
        <v>Qualified</v>
      </c>
    </row>
    <row r="19" spans="1:20" x14ac:dyDescent="0.2">
      <c r="A19" s="1" t="s">
        <v>1</v>
      </c>
      <c r="B19" s="1">
        <v>6</v>
      </c>
      <c r="C19" s="1" t="s">
        <v>17</v>
      </c>
      <c r="D19" s="2">
        <v>7.5</v>
      </c>
      <c r="E19" s="2">
        <v>7.6</v>
      </c>
      <c r="F19" s="2">
        <v>7.4</v>
      </c>
      <c r="G19" s="1">
        <f>SUM(D19:F19)</f>
        <v>22.5</v>
      </c>
      <c r="H19" s="1"/>
      <c r="I19" s="8">
        <f t="shared" si="7"/>
        <v>22.5</v>
      </c>
      <c r="J19" s="1"/>
      <c r="K19" s="1"/>
      <c r="L19" s="1"/>
      <c r="M19" s="1">
        <f>SUM(J19:L19)</f>
        <v>0</v>
      </c>
      <c r="N19" s="1"/>
      <c r="O19" s="8">
        <f t="shared" si="8"/>
        <v>0</v>
      </c>
      <c r="P19" s="10">
        <f t="shared" si="9"/>
        <v>22.5</v>
      </c>
      <c r="Q19" s="1">
        <f>IF(B19&gt;4, VLOOKUP(Presort!B15,Mobility,IF(A19="DMT",2,IF(A19="Trampoline",3,4))), "")</f>
        <v>23.4</v>
      </c>
      <c r="R19" s="1" t="str">
        <f>IF(Q19="", "&lt;Level 5", IF(P19&gt;=Q19, "Mobilized", "-"))</f>
        <v>-</v>
      </c>
      <c r="S19" s="2">
        <f>IF(B19&gt;4, VLOOKUP(Presort!B15, NatQL,IF(A19="DMT",2,IF(A19="Trampoline",3,4))), "")</f>
        <v>22.8</v>
      </c>
      <c r="T19" s="1" t="str">
        <f>IF(S19="", "&lt;Level 5", IF(P19&gt;=S19, "Qualified", "-"))</f>
        <v>-</v>
      </c>
    </row>
    <row r="20" spans="1:20" x14ac:dyDescent="0.2">
      <c r="A20" s="1" t="s">
        <v>1</v>
      </c>
      <c r="B20" s="1">
        <v>6</v>
      </c>
      <c r="C20" s="1" t="s">
        <v>20</v>
      </c>
      <c r="D20" s="2">
        <v>7.5</v>
      </c>
      <c r="E20" s="2">
        <v>7.8</v>
      </c>
      <c r="F20" s="2">
        <v>7.6</v>
      </c>
      <c r="G20" s="1">
        <f>SUM(D20:F20)</f>
        <v>22.9</v>
      </c>
      <c r="H20" s="1"/>
      <c r="I20" s="8">
        <f t="shared" si="7"/>
        <v>22.9</v>
      </c>
      <c r="J20" s="1"/>
      <c r="K20" s="1"/>
      <c r="L20" s="1"/>
      <c r="M20" s="1">
        <f>SUM(J20:L20)</f>
        <v>0</v>
      </c>
      <c r="N20" s="1"/>
      <c r="O20" s="8">
        <f t="shared" si="8"/>
        <v>0</v>
      </c>
      <c r="P20" s="10">
        <f t="shared" si="9"/>
        <v>22.9</v>
      </c>
      <c r="Q20" s="1">
        <f>IF(B20&gt;4, VLOOKUP(Presort!B21,Mobility,IF(A20="DMT",2,IF(A20="Trampoline",3,4))), "")</f>
        <v>23.4</v>
      </c>
      <c r="R20" s="1" t="str">
        <f>IF(Q20="", "&lt;Level 5", IF(P20&gt;=Q20, "Mobilized", "-"))</f>
        <v>-</v>
      </c>
      <c r="S20" s="2">
        <f>IF(B20&gt;4, VLOOKUP(Presort!B21, NatQL,IF(A20="DMT",2,IF(A20="Trampoline",3,4))), "")</f>
        <v>22.8</v>
      </c>
      <c r="T20" s="1" t="str">
        <f>IF(S20="", "&lt;Level 5", IF(P20&gt;=S20, "Qualified", "-"))</f>
        <v>Qualified</v>
      </c>
    </row>
    <row r="21" spans="1:20" x14ac:dyDescent="0.2">
      <c r="A21" s="1" t="s">
        <v>1</v>
      </c>
      <c r="B21" s="1">
        <v>7</v>
      </c>
      <c r="C21" s="1" t="s">
        <v>24</v>
      </c>
      <c r="D21" s="2">
        <v>7.8</v>
      </c>
      <c r="E21" s="2">
        <v>8</v>
      </c>
      <c r="F21" s="2">
        <v>8.1</v>
      </c>
      <c r="G21" s="1">
        <f>SUM(D21:F21)</f>
        <v>23.9</v>
      </c>
      <c r="H21" s="1"/>
      <c r="I21" s="8">
        <f t="shared" si="7"/>
        <v>23.9</v>
      </c>
      <c r="J21" s="1"/>
      <c r="K21" s="1"/>
      <c r="L21" s="1"/>
      <c r="M21" s="1">
        <f>SUM(J21:L21)</f>
        <v>0</v>
      </c>
      <c r="N21" s="1"/>
      <c r="O21" s="8">
        <f t="shared" si="8"/>
        <v>0</v>
      </c>
      <c r="P21" s="10">
        <f t="shared" si="9"/>
        <v>23.9</v>
      </c>
      <c r="Q21" s="1">
        <f>IF(B21&gt;4, VLOOKUP(Presort!B18,Mobility,IF(A21="DMT",2,IF(A21="Trampoline",3,4))), "")</f>
        <v>23.4</v>
      </c>
      <c r="R21" s="1" t="str">
        <f>IF(Q21="", "&lt;Level 5", IF(P21&gt;=Q21, "Mobilized", "-"))</f>
        <v>Mobilized</v>
      </c>
      <c r="S21" s="2">
        <f>IF(B21&gt;4, VLOOKUP(Presort!B18, NatQL,IF(A21="DMT",2,IF(A21="Trampoline",3,4))), "")</f>
        <v>22.8</v>
      </c>
      <c r="T21" s="1" t="str">
        <f>IF(S21="", "&lt;Level 5", IF(P21&gt;=S21, "Qualified", "-"))</f>
        <v>Qualified</v>
      </c>
    </row>
    <row r="22" spans="1:20" x14ac:dyDescent="0.2">
      <c r="A22" s="1" t="s">
        <v>1</v>
      </c>
      <c r="B22" s="1">
        <v>7</v>
      </c>
      <c r="C22" s="1" t="s">
        <v>18</v>
      </c>
      <c r="D22" s="2">
        <v>8</v>
      </c>
      <c r="E22" s="2">
        <v>8.1</v>
      </c>
      <c r="F22" s="2">
        <v>7.8</v>
      </c>
      <c r="G22" s="1">
        <f>SUM(D22:F22)</f>
        <v>23.900000000000002</v>
      </c>
      <c r="H22" s="1"/>
      <c r="I22" s="8">
        <f t="shared" si="7"/>
        <v>23.900000000000002</v>
      </c>
      <c r="J22" s="1"/>
      <c r="K22" s="1"/>
      <c r="L22" s="1"/>
      <c r="M22" s="1">
        <f>SUM(J22:L22)</f>
        <v>0</v>
      </c>
      <c r="N22" s="1"/>
      <c r="O22" s="8">
        <f t="shared" si="8"/>
        <v>0</v>
      </c>
      <c r="P22" s="10">
        <f t="shared" si="9"/>
        <v>23.900000000000002</v>
      </c>
      <c r="Q22" s="1">
        <f>IF(B22&gt;4, VLOOKUP(Presort!B19,Mobility,IF(A22="DMT",2,IF(A22="Trampoline",3,4))), "")</f>
        <v>23.4</v>
      </c>
      <c r="R22" s="1" t="str">
        <f>IF(Q22="", "&lt;Level 5", IF(P22&gt;=Q22, "Mobilized", "-"))</f>
        <v>Mobilized</v>
      </c>
      <c r="S22" s="2">
        <f>IF(B22&gt;4, VLOOKUP(Presort!B19, NatQL,IF(A22="DMT",2,IF(A22="Trampoline",3,4))), "")</f>
        <v>22.8</v>
      </c>
      <c r="T22" s="1" t="str">
        <f>IF(S22="", "&lt;Level 5", IF(P22&gt;=S22, "Qualified", "-"))</f>
        <v>Qualified</v>
      </c>
    </row>
    <row r="23" spans="1:20" x14ac:dyDescent="0.2">
      <c r="A23" s="1" t="s">
        <v>1</v>
      </c>
      <c r="B23" s="1">
        <v>7</v>
      </c>
      <c r="C23" s="1" t="s">
        <v>23</v>
      </c>
      <c r="D23" s="2">
        <v>8.4</v>
      </c>
      <c r="E23" s="2">
        <v>8.1999999999999993</v>
      </c>
      <c r="F23" s="2">
        <v>8.3000000000000007</v>
      </c>
      <c r="G23" s="1">
        <f>SUM(D23:F23)</f>
        <v>24.900000000000002</v>
      </c>
      <c r="H23" s="1"/>
      <c r="I23" s="8">
        <f t="shared" si="7"/>
        <v>24.900000000000002</v>
      </c>
      <c r="J23" s="1"/>
      <c r="K23" s="1"/>
      <c r="L23" s="1"/>
      <c r="M23" s="1">
        <f>SUM(J23:L23)</f>
        <v>0</v>
      </c>
      <c r="N23" s="1"/>
      <c r="O23" s="8">
        <f t="shared" si="8"/>
        <v>0</v>
      </c>
      <c r="P23" s="10">
        <f t="shared" si="9"/>
        <v>24.900000000000002</v>
      </c>
      <c r="Q23" s="1">
        <f>IF(B23&gt;4, VLOOKUP(Presort!B20,Mobility,IF(A23="DMT",2,IF(A23="Trampoline",3,4))), "")</f>
        <v>23.4</v>
      </c>
      <c r="R23" s="1" t="str">
        <f>IF(Q23="", "&lt;Level 5", IF(P23&gt;=Q23, "Mobilized", "-"))</f>
        <v>Mobilized</v>
      </c>
      <c r="S23" s="2">
        <f>IF(B23&gt;4, VLOOKUP(Presort!B20, NatQL,IF(A23="DMT",2,IF(A23="Trampoline",3,4))), "")</f>
        <v>22.8</v>
      </c>
      <c r="T23" s="1" t="str">
        <f>IF(S23="", "&lt;Level 5", IF(P23&gt;=S23, "Qualified", "-"))</f>
        <v>Qualified</v>
      </c>
    </row>
    <row r="24" spans="1:20" x14ac:dyDescent="0.2">
      <c r="A24" s="1" t="s">
        <v>1</v>
      </c>
      <c r="B24" s="1">
        <v>8</v>
      </c>
      <c r="C24" s="1" t="s">
        <v>22</v>
      </c>
      <c r="D24" s="2">
        <v>7.8</v>
      </c>
      <c r="E24" s="2">
        <v>7.6</v>
      </c>
      <c r="F24" s="2">
        <v>7.6</v>
      </c>
      <c r="G24" s="1">
        <f>SUM(D24:F24)</f>
        <v>23</v>
      </c>
      <c r="H24" s="1"/>
      <c r="I24" s="8">
        <f t="shared" si="7"/>
        <v>23</v>
      </c>
      <c r="J24" s="2">
        <v>8.1</v>
      </c>
      <c r="K24" s="2">
        <v>8</v>
      </c>
      <c r="L24" s="2">
        <v>8</v>
      </c>
      <c r="M24" s="1">
        <f>SUM(J24:L24)</f>
        <v>24.1</v>
      </c>
      <c r="N24" s="2">
        <v>4.2</v>
      </c>
      <c r="O24" s="8">
        <f>M24+N24</f>
        <v>28.3</v>
      </c>
      <c r="P24" s="10">
        <f>I24+O24</f>
        <v>51.3</v>
      </c>
      <c r="Q24" s="1">
        <f>IF(B24&gt;4, VLOOKUP(Presort!B24,Mobility,IF(A24="DMT",2,IF(A24="Trampoline",3,4))), "")</f>
        <v>50.4</v>
      </c>
      <c r="R24" s="1" t="str">
        <f>IF(Q24="", "&lt;Level 5", IF(P24&gt;=Q24, "Mobilized", "-"))</f>
        <v>Mobilized</v>
      </c>
      <c r="S24" s="2">
        <f>IF(B24&gt;4, VLOOKUP(Presort!B24, NatQL,IF(A24="DMT",2,IF(A24="Trampoline",3,4))), "")</f>
        <v>49.1</v>
      </c>
      <c r="T24" s="1" t="str">
        <f>IF(S24="", "&lt;Level 5", IF(P24&gt;=S24, "Qualified", "-"))</f>
        <v>Qualified</v>
      </c>
    </row>
    <row r="25" spans="1:20" x14ac:dyDescent="0.2">
      <c r="A25" s="1" t="s">
        <v>30</v>
      </c>
      <c r="B25" s="1">
        <f>4</f>
        <v>4</v>
      </c>
      <c r="C25" s="1" t="s">
        <v>16</v>
      </c>
      <c r="D25" s="2">
        <v>9.1999999999999993</v>
      </c>
      <c r="E25" s="2">
        <v>9.1999999999999993</v>
      </c>
      <c r="F25" s="2">
        <v>9.4</v>
      </c>
      <c r="G25" s="1">
        <f>SUM(D25:F25)</f>
        <v>27.799999999999997</v>
      </c>
      <c r="H25" s="1"/>
      <c r="I25" s="8">
        <f t="shared" si="1"/>
        <v>27.799999999999997</v>
      </c>
      <c r="J25" s="1">
        <v>9.1999999999999993</v>
      </c>
      <c r="K25" s="1">
        <v>9.3000000000000007</v>
      </c>
      <c r="L25" s="1">
        <v>9.3000000000000007</v>
      </c>
      <c r="M25" s="1">
        <f>SUM(J25:L25)</f>
        <v>27.8</v>
      </c>
      <c r="N25" s="1"/>
      <c r="O25" s="8">
        <f t="shared" si="3"/>
        <v>27.8</v>
      </c>
      <c r="P25" s="10">
        <f t="shared" si="4"/>
        <v>55.599999999999994</v>
      </c>
      <c r="Q25" s="1" t="str">
        <f>IF(B25&gt;4, VLOOKUP(Presort!B25,Mobility,IF(A25="DMT",2,IF(A25="Trampoline",3,4))), "")</f>
        <v/>
      </c>
      <c r="R25" s="1" t="str">
        <f t="shared" si="5"/>
        <v>&lt;Level 5</v>
      </c>
      <c r="S25" s="2" t="str">
        <f>IF(B25&gt;4, VLOOKUP(Presort!B25, NatQL,IF(A25="DMT",2,IF(A25="Trampoline",3,4))), "")</f>
        <v/>
      </c>
      <c r="T25" s="1" t="str">
        <f t="shared" si="6"/>
        <v>&lt;Level 5</v>
      </c>
    </row>
    <row r="26" spans="1:20" x14ac:dyDescent="0.2">
      <c r="A26" s="1" t="s">
        <v>30</v>
      </c>
      <c r="B26" s="1">
        <f>4</f>
        <v>4</v>
      </c>
      <c r="C26" s="1" t="s">
        <v>19</v>
      </c>
      <c r="D26" s="2">
        <v>9.1</v>
      </c>
      <c r="E26" s="2">
        <v>9.3000000000000007</v>
      </c>
      <c r="F26" s="2">
        <v>9.1999999999999993</v>
      </c>
      <c r="G26" s="1">
        <f>SUM(D26:F26)</f>
        <v>27.599999999999998</v>
      </c>
      <c r="H26" s="1"/>
      <c r="I26" s="8">
        <f t="shared" si="1"/>
        <v>27.599999999999998</v>
      </c>
      <c r="J26" s="1">
        <v>9.1999999999999993</v>
      </c>
      <c r="K26" s="1">
        <v>9.1</v>
      </c>
      <c r="L26" s="1">
        <v>9.1</v>
      </c>
      <c r="M26" s="1">
        <f>SUM(J26:L26)</f>
        <v>27.4</v>
      </c>
      <c r="N26" s="1"/>
      <c r="O26" s="8">
        <f t="shared" si="3"/>
        <v>27.4</v>
      </c>
      <c r="P26" s="10">
        <f t="shared" si="4"/>
        <v>55</v>
      </c>
      <c r="Q26" s="1" t="str">
        <f>IF(B26&gt;4, VLOOKUP(Presort!B26,Mobility,IF(A26="DMT",2,IF(A26="Trampoline",3,4))), "")</f>
        <v/>
      </c>
      <c r="R26" s="1" t="str">
        <f t="shared" si="5"/>
        <v>&lt;Level 5</v>
      </c>
      <c r="S26" s="2" t="str">
        <f>IF(B26&gt;4, VLOOKUP(Presort!B26, NatQL,IF(A26="DMT",2,IF(A26="Trampoline",3,4))), "")</f>
        <v/>
      </c>
      <c r="T26" s="1" t="str">
        <f t="shared" si="6"/>
        <v>&lt;Level 5</v>
      </c>
    </row>
    <row r="27" spans="1:20" x14ac:dyDescent="0.2">
      <c r="A27" s="1" t="s">
        <v>30</v>
      </c>
      <c r="B27" s="1">
        <f>4</f>
        <v>4</v>
      </c>
      <c r="C27" s="1" t="s">
        <v>2</v>
      </c>
      <c r="D27" s="2">
        <v>9.4</v>
      </c>
      <c r="E27" s="2">
        <v>9.4</v>
      </c>
      <c r="F27" s="2">
        <v>9.4</v>
      </c>
      <c r="G27" s="1">
        <f>SUM(D27:F27)</f>
        <v>28.200000000000003</v>
      </c>
      <c r="H27" s="1"/>
      <c r="I27" s="8">
        <f t="shared" si="1"/>
        <v>28.200000000000003</v>
      </c>
      <c r="J27" s="1">
        <v>9.3000000000000007</v>
      </c>
      <c r="K27" s="1">
        <v>9.4</v>
      </c>
      <c r="L27" s="1">
        <v>9.5</v>
      </c>
      <c r="M27" s="1">
        <f>SUM(J27:L27)</f>
        <v>28.200000000000003</v>
      </c>
      <c r="N27" s="1"/>
      <c r="O27" s="8">
        <f t="shared" si="3"/>
        <v>28.200000000000003</v>
      </c>
      <c r="P27" s="10">
        <f t="shared" si="4"/>
        <v>56.400000000000006</v>
      </c>
      <c r="Q27" s="1" t="str">
        <f>IF(B27&gt;4, VLOOKUP(Presort!B27,Mobility,IF(A27="DMT",2,IF(A27="Trampoline",3,4))), "")</f>
        <v/>
      </c>
      <c r="R27" s="1" t="str">
        <f t="shared" si="5"/>
        <v>&lt;Level 5</v>
      </c>
      <c r="S27" s="2" t="str">
        <f>IF(B27&gt;4, VLOOKUP(Presort!B27, NatQL,IF(A27="DMT",2,IF(A27="Trampoline",3,4))), "")</f>
        <v/>
      </c>
      <c r="T27" s="1" t="str">
        <f t="shared" si="6"/>
        <v>&lt;Level 5</v>
      </c>
    </row>
    <row r="28" spans="1:20" x14ac:dyDescent="0.2">
      <c r="A28" s="1" t="s">
        <v>30</v>
      </c>
      <c r="B28" s="1">
        <v>4</v>
      </c>
      <c r="C28" s="1" t="s">
        <v>0</v>
      </c>
      <c r="D28" s="2">
        <v>9.1999999999999993</v>
      </c>
      <c r="E28" s="2">
        <v>9.1999999999999993</v>
      </c>
      <c r="F28" s="2">
        <v>9.1999999999999993</v>
      </c>
      <c r="G28" s="1">
        <f>SUM(D28:F28)</f>
        <v>27.599999999999998</v>
      </c>
      <c r="H28" s="1"/>
      <c r="I28" s="8">
        <f t="shared" si="1"/>
        <v>27.599999999999998</v>
      </c>
      <c r="J28" s="1">
        <v>9.1999999999999993</v>
      </c>
      <c r="K28" s="1">
        <v>9.1999999999999993</v>
      </c>
      <c r="L28" s="1">
        <v>9.1999999999999993</v>
      </c>
      <c r="M28" s="1">
        <f>SUM(J28:L28)</f>
        <v>27.599999999999998</v>
      </c>
      <c r="N28" s="1"/>
      <c r="O28" s="8">
        <f t="shared" si="3"/>
        <v>27.599999999999998</v>
      </c>
      <c r="P28" s="10">
        <f t="shared" si="4"/>
        <v>55.199999999999996</v>
      </c>
      <c r="Q28" s="1" t="str">
        <f>IF(B28&gt;4, VLOOKUP(Presort!B28,Mobility,IF(A28="DMT",2,IF(A28="Trampoline",3,4))), "")</f>
        <v/>
      </c>
      <c r="R28" s="1" t="str">
        <f t="shared" si="5"/>
        <v>&lt;Level 5</v>
      </c>
      <c r="S28" s="2" t="str">
        <f>IF(B28&gt;4, VLOOKUP(Presort!B28, NatQL,IF(A28="DMT",2,IF(A28="Trampoline",3,4))), "")</f>
        <v/>
      </c>
      <c r="T28" s="1" t="str">
        <f t="shared" si="6"/>
        <v>&lt;Level 5</v>
      </c>
    </row>
    <row r="29" spans="1:20" x14ac:dyDescent="0.2">
      <c r="A29" s="1" t="s">
        <v>30</v>
      </c>
      <c r="B29" s="1">
        <v>5</v>
      </c>
      <c r="C29" s="1" t="s">
        <v>17</v>
      </c>
      <c r="D29" s="2">
        <v>9.1</v>
      </c>
      <c r="E29" s="2">
        <v>9</v>
      </c>
      <c r="F29" s="1">
        <v>9.1999999999999993</v>
      </c>
      <c r="G29" s="1">
        <f>SUM(D29:F29)</f>
        <v>27.3</v>
      </c>
      <c r="H29" s="1"/>
      <c r="I29" s="8">
        <f t="shared" si="1"/>
        <v>27.3</v>
      </c>
      <c r="J29" s="1">
        <v>9</v>
      </c>
      <c r="K29" s="1">
        <v>9.1</v>
      </c>
      <c r="L29" s="1">
        <v>9.1999999999999993</v>
      </c>
      <c r="M29" s="1">
        <f>SUM(J29:L29)</f>
        <v>27.3</v>
      </c>
      <c r="N29" s="1"/>
      <c r="O29" s="8">
        <f t="shared" si="3"/>
        <v>27.3</v>
      </c>
      <c r="P29" s="10">
        <f t="shared" si="4"/>
        <v>54.6</v>
      </c>
      <c r="Q29" s="1">
        <f>IF(B29&gt;4, VLOOKUP(Presort!B29,Mobility,IF(A29="DMT",2,IF(A29="Trampoline",3,4))), "")</f>
        <v>54.6</v>
      </c>
      <c r="R29" s="1" t="str">
        <f t="shared" si="5"/>
        <v>Mobilized</v>
      </c>
      <c r="S29" s="2">
        <f>IF(B29&gt;4, VLOOKUP(Presort!B29, NatQL,IF(A29="DMT",2,IF(A29="Trampoline",3,4))), "")</f>
        <v>52.2</v>
      </c>
      <c r="T29" s="1" t="str">
        <f t="shared" si="6"/>
        <v>Qualified</v>
      </c>
    </row>
    <row r="30" spans="1:20" x14ac:dyDescent="0.2">
      <c r="A30" s="1" t="s">
        <v>30</v>
      </c>
      <c r="B30" s="1">
        <v>6</v>
      </c>
      <c r="C30" s="1" t="s">
        <v>21</v>
      </c>
      <c r="D30" s="2">
        <v>8.4</v>
      </c>
      <c r="E30" s="2">
        <v>8.4</v>
      </c>
      <c r="F30" s="2">
        <v>8.5</v>
      </c>
      <c r="G30" s="1">
        <f>SUM(D30:F30)</f>
        <v>25.3</v>
      </c>
      <c r="H30" s="1"/>
      <c r="I30" s="8">
        <f t="shared" si="1"/>
        <v>25.3</v>
      </c>
      <c r="J30" s="1">
        <v>8.9</v>
      </c>
      <c r="K30" s="1">
        <v>9</v>
      </c>
      <c r="L30" s="1">
        <v>9.1</v>
      </c>
      <c r="M30" s="1">
        <f>SUM(J30:L30)</f>
        <v>27</v>
      </c>
      <c r="N30" s="1"/>
      <c r="O30" s="8">
        <f t="shared" si="3"/>
        <v>27</v>
      </c>
      <c r="P30" s="10">
        <f t="shared" si="4"/>
        <v>52.3</v>
      </c>
      <c r="Q30" s="1">
        <f>IF(B30&gt;4, VLOOKUP(Presort!B30,Mobility,IF(A30="DMT",2,IF(A30="Trampoline",3,4))), "")</f>
        <v>52.2</v>
      </c>
      <c r="R30" s="1" t="str">
        <f t="shared" si="5"/>
        <v>Mobilized</v>
      </c>
      <c r="S30" s="2">
        <f>IF(B30&gt;4, VLOOKUP(Presort!B30, NatQL,IF(A30="DMT",2,IF(A30="Trampoline",3,4))), "")</f>
        <v>51</v>
      </c>
      <c r="T30" s="1" t="str">
        <f t="shared" si="6"/>
        <v>Qualified</v>
      </c>
    </row>
    <row r="31" spans="1:20" x14ac:dyDescent="0.2">
      <c r="A31" s="1" t="s">
        <v>30</v>
      </c>
      <c r="B31" s="1">
        <v>6</v>
      </c>
      <c r="C31" s="1" t="s">
        <v>18</v>
      </c>
      <c r="D31" s="2">
        <v>8.6</v>
      </c>
      <c r="E31" s="2">
        <v>8.5</v>
      </c>
      <c r="F31" s="2">
        <v>8.6</v>
      </c>
      <c r="G31" s="1">
        <f>SUM(D31:F31)</f>
        <v>25.700000000000003</v>
      </c>
      <c r="H31" s="1"/>
      <c r="I31" s="8">
        <f t="shared" si="1"/>
        <v>25.700000000000003</v>
      </c>
      <c r="J31" s="1">
        <v>8.9</v>
      </c>
      <c r="K31" s="1">
        <v>8.9</v>
      </c>
      <c r="L31" s="1">
        <v>9</v>
      </c>
      <c r="M31" s="1">
        <f>SUM(J31:L31)</f>
        <v>26.8</v>
      </c>
      <c r="N31" s="1"/>
      <c r="O31" s="8">
        <f t="shared" si="3"/>
        <v>26.8</v>
      </c>
      <c r="P31" s="10">
        <f t="shared" si="4"/>
        <v>52.5</v>
      </c>
      <c r="Q31" s="1">
        <f>IF(B31&gt;4, VLOOKUP(Presort!B31,Mobility,IF(A31="DMT",2,IF(A31="Trampoline",3,4))), "")</f>
        <v>52.2</v>
      </c>
      <c r="R31" s="1" t="str">
        <f t="shared" si="5"/>
        <v>Mobilized</v>
      </c>
      <c r="S31" s="2">
        <f>IF(B31&gt;4, VLOOKUP(Presort!B31, NatQL,IF(A31="DMT",2,IF(A31="Trampoline",3,4))), "")</f>
        <v>51</v>
      </c>
      <c r="T31" s="1" t="str">
        <f t="shared" si="6"/>
        <v>Qualified</v>
      </c>
    </row>
  </sheetData>
  <sortState ref="B15:T24">
    <sortCondition ref="B15"/>
  </sortState>
  <mergeCells count="2">
    <mergeCell ref="A1:T1"/>
    <mergeCell ref="A2:T2"/>
  </mergeCells>
  <phoneticPr fontId="2" type="noConversion"/>
  <pageMargins left="0.25" right="0.25" top="0.75" bottom="0.75" header="0.3" footer="0.3"/>
  <pageSetup scale="78" orientation="landscape" horizontalDpi="0" verticalDpi="0"/>
  <rowBreaks count="1" manualBreakCount="1">
    <brk id="31" max="16383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7" sqref="F1:I7"/>
    </sheetView>
  </sheetViews>
  <sheetFormatPr baseColWidth="10" defaultRowHeight="16" x14ac:dyDescent="0.2"/>
  <cols>
    <col min="6" max="6" width="16.6640625" bestFit="1" customWidth="1"/>
    <col min="7" max="9" width="9.5" customWidth="1"/>
  </cols>
  <sheetData>
    <row r="1" spans="1:9" x14ac:dyDescent="0.2">
      <c r="A1" t="s">
        <v>25</v>
      </c>
      <c r="B1" t="s">
        <v>3</v>
      </c>
      <c r="C1" t="s">
        <v>1</v>
      </c>
      <c r="D1" t="s">
        <v>30</v>
      </c>
      <c r="F1" t="s">
        <v>31</v>
      </c>
      <c r="G1" t="s">
        <v>3</v>
      </c>
      <c r="H1" t="s">
        <v>1</v>
      </c>
      <c r="I1" t="s">
        <v>30</v>
      </c>
    </row>
    <row r="2" spans="1:9" x14ac:dyDescent="0.2">
      <c r="A2">
        <v>5</v>
      </c>
      <c r="B2">
        <v>56.4</v>
      </c>
      <c r="C2">
        <v>23.4</v>
      </c>
      <c r="D2">
        <v>54.6</v>
      </c>
      <c r="F2">
        <v>5</v>
      </c>
      <c r="G2">
        <v>55.8</v>
      </c>
      <c r="H2">
        <v>22.8</v>
      </c>
      <c r="I2">
        <v>52.2</v>
      </c>
    </row>
    <row r="3" spans="1:9" x14ac:dyDescent="0.2">
      <c r="A3">
        <v>6</v>
      </c>
      <c r="B3">
        <v>56.4</v>
      </c>
      <c r="C3">
        <v>23.4</v>
      </c>
      <c r="D3">
        <v>52.2</v>
      </c>
      <c r="F3">
        <v>6</v>
      </c>
      <c r="G3">
        <v>55.8</v>
      </c>
      <c r="H3">
        <v>22.8</v>
      </c>
      <c r="I3">
        <v>51</v>
      </c>
    </row>
    <row r="4" spans="1:9" x14ac:dyDescent="0.2">
      <c r="A4">
        <v>7</v>
      </c>
      <c r="B4">
        <v>56.4</v>
      </c>
      <c r="C4">
        <v>23.4</v>
      </c>
      <c r="D4">
        <v>50.4</v>
      </c>
      <c r="F4">
        <v>7</v>
      </c>
      <c r="G4">
        <v>55.8</v>
      </c>
      <c r="H4">
        <v>22.8</v>
      </c>
      <c r="I4">
        <v>49.2</v>
      </c>
    </row>
    <row r="5" spans="1:9" x14ac:dyDescent="0.2">
      <c r="A5">
        <v>8</v>
      </c>
      <c r="B5">
        <v>59.1</v>
      </c>
      <c r="C5">
        <v>50.4</v>
      </c>
      <c r="D5">
        <v>52.5</v>
      </c>
      <c r="F5">
        <v>8</v>
      </c>
      <c r="G5">
        <v>57.6</v>
      </c>
      <c r="H5">
        <v>49.1</v>
      </c>
      <c r="I5">
        <v>51.3</v>
      </c>
    </row>
    <row r="6" spans="1:9" x14ac:dyDescent="0.2">
      <c r="A6">
        <v>9</v>
      </c>
      <c r="B6">
        <v>60.2</v>
      </c>
      <c r="C6">
        <v>51.9</v>
      </c>
      <c r="D6">
        <v>52.8</v>
      </c>
      <c r="F6">
        <v>9</v>
      </c>
      <c r="G6">
        <v>58.6</v>
      </c>
      <c r="H6">
        <v>50.3</v>
      </c>
      <c r="I6">
        <v>51.7</v>
      </c>
    </row>
    <row r="7" spans="1:9" x14ac:dyDescent="0.2">
      <c r="F7">
        <v>10</v>
      </c>
      <c r="G7">
        <v>59.4</v>
      </c>
      <c r="H7">
        <v>51.8</v>
      </c>
      <c r="I7">
        <v>57.5</v>
      </c>
    </row>
  </sheetData>
  <phoneticPr fontId="2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Presort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2016-12-09T00:45:42Z</cp:lastPrinted>
  <dcterms:created xsi:type="dcterms:W3CDTF">2016-12-07T01:52:58Z</dcterms:created>
  <dcterms:modified xsi:type="dcterms:W3CDTF">2016-12-09T00:46:30Z</dcterms:modified>
</cp:coreProperties>
</file>